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0130613\Downloads\"/>
    </mc:Choice>
  </mc:AlternateContent>
  <xr:revisionPtr revIDLastSave="0" documentId="8_{F129D0B2-AD42-4DA6-B28B-0452838BD68F}" xr6:coauthVersionLast="47" xr6:coauthVersionMax="47" xr10:uidLastSave="{00000000-0000-0000-0000-000000000000}"/>
  <bookViews>
    <workbookView xWindow="29865" yWindow="1590" windowWidth="21600" windowHeight="11235" xr2:uid="{BBEA1097-92A9-441E-B6C9-8EDB5BF94D78}"/>
  </bookViews>
  <sheets>
    <sheet name="28 Regio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G26" i="1"/>
  <c r="K25" i="1"/>
  <c r="G25" i="1"/>
  <c r="K23" i="1"/>
  <c r="G23" i="1"/>
  <c r="K22" i="1"/>
  <c r="G22" i="1"/>
  <c r="K21" i="1"/>
  <c r="G21" i="1"/>
  <c r="K20" i="1"/>
  <c r="G20" i="1"/>
  <c r="K18" i="1"/>
  <c r="G18" i="1"/>
  <c r="K17" i="1"/>
  <c r="G17" i="1"/>
  <c r="K16" i="1"/>
  <c r="G16" i="1"/>
  <c r="K15" i="1"/>
  <c r="G15" i="1"/>
  <c r="K14" i="1"/>
  <c r="G14" i="1"/>
  <c r="K13" i="1"/>
  <c r="G13" i="1"/>
  <c r="K11" i="1"/>
  <c r="G11" i="1"/>
  <c r="G12" i="1"/>
  <c r="K12" i="1"/>
  <c r="K10" i="1"/>
  <c r="G10" i="1"/>
  <c r="K9" i="1"/>
  <c r="G9" i="1"/>
  <c r="K8" i="1"/>
  <c r="G8" i="1"/>
  <c r="K7" i="1"/>
  <c r="G7" i="1"/>
  <c r="K5" i="1"/>
  <c r="G5" i="1"/>
  <c r="K4" i="1"/>
  <c r="G4" i="1"/>
  <c r="K3" i="1"/>
  <c r="G3" i="1"/>
  <c r="K2" i="1"/>
  <c r="G2" i="1"/>
  <c r="M30" i="1"/>
  <c r="C48" i="1"/>
  <c r="C45" i="1"/>
  <c r="C46" i="1" s="1"/>
  <c r="G40" i="1"/>
  <c r="G39" i="1"/>
  <c r="B35" i="1"/>
  <c r="B34" i="1"/>
  <c r="B33" i="1"/>
  <c r="C30" i="1"/>
  <c r="D23" i="1" s="1"/>
  <c r="B30" i="1"/>
  <c r="K29" i="1"/>
  <c r="G29" i="1"/>
  <c r="K28" i="1"/>
  <c r="G28" i="1"/>
  <c r="K27" i="1"/>
  <c r="G27" i="1"/>
  <c r="K24" i="1"/>
  <c r="G24" i="1"/>
  <c r="K19" i="1"/>
  <c r="G19" i="1"/>
  <c r="K6" i="1"/>
  <c r="G6" i="1"/>
  <c r="H26" i="1" l="1"/>
  <c r="L26" i="1"/>
  <c r="N26" i="1" s="1"/>
  <c r="I26" i="1"/>
  <c r="D26" i="1"/>
  <c r="H25" i="1"/>
  <c r="L25" i="1"/>
  <c r="N25" i="1" s="1"/>
  <c r="I25" i="1"/>
  <c r="D25" i="1"/>
  <c r="H23" i="1"/>
  <c r="L23" i="1" s="1"/>
  <c r="N23" i="1" s="1"/>
  <c r="H22" i="1"/>
  <c r="I22" i="1" s="1"/>
  <c r="D22" i="1"/>
  <c r="D21" i="1"/>
  <c r="H21" i="1"/>
  <c r="L21" i="1" s="1"/>
  <c r="N21" i="1" s="1"/>
  <c r="H20" i="1"/>
  <c r="L20" i="1" s="1"/>
  <c r="N20" i="1" s="1"/>
  <c r="D20" i="1"/>
  <c r="H18" i="1"/>
  <c r="L18" i="1" s="1"/>
  <c r="N18" i="1" s="1"/>
  <c r="D18" i="1"/>
  <c r="H17" i="1"/>
  <c r="L17" i="1" s="1"/>
  <c r="N17" i="1" s="1"/>
  <c r="D17" i="1"/>
  <c r="D16" i="1"/>
  <c r="H16" i="1"/>
  <c r="L16" i="1" s="1"/>
  <c r="N16" i="1" s="1"/>
  <c r="D15" i="1"/>
  <c r="H15" i="1"/>
  <c r="L15" i="1" s="1"/>
  <c r="N15" i="1" s="1"/>
  <c r="H14" i="1"/>
  <c r="I14" i="1" s="1"/>
  <c r="D14" i="1"/>
  <c r="H13" i="1"/>
  <c r="I13" i="1" s="1"/>
  <c r="D13" i="1"/>
  <c r="D11" i="1"/>
  <c r="H11" i="1"/>
  <c r="L11" i="1" s="1"/>
  <c r="N11" i="1" s="1"/>
  <c r="H12" i="1"/>
  <c r="I12" i="1" s="1"/>
  <c r="D12" i="1"/>
  <c r="H10" i="1"/>
  <c r="I10" i="1" s="1"/>
  <c r="D10" i="1"/>
  <c r="H7" i="1"/>
  <c r="L7" i="1" s="1"/>
  <c r="N7" i="1" s="1"/>
  <c r="D9" i="1"/>
  <c r="H9" i="1"/>
  <c r="I9" i="1" s="1"/>
  <c r="H8" i="1"/>
  <c r="L8" i="1" s="1"/>
  <c r="N8" i="1" s="1"/>
  <c r="D8" i="1"/>
  <c r="D7" i="1"/>
  <c r="D5" i="1"/>
  <c r="H5" i="1"/>
  <c r="I5" i="1" s="1"/>
  <c r="D4" i="1"/>
  <c r="H4" i="1"/>
  <c r="I4" i="1" s="1"/>
  <c r="H19" i="1"/>
  <c r="L19" i="1" s="1"/>
  <c r="N19" i="1" s="1"/>
  <c r="H6" i="1"/>
  <c r="L6" i="1" s="1"/>
  <c r="N6" i="1" s="1"/>
  <c r="D3" i="1"/>
  <c r="C49" i="1"/>
  <c r="F40" i="1" s="1"/>
  <c r="F39" i="1" s="1"/>
  <c r="H3" i="1"/>
  <c r="L3" i="1" s="1"/>
  <c r="N3" i="1" s="1"/>
  <c r="H24" i="1"/>
  <c r="L24" i="1" s="1"/>
  <c r="N24" i="1" s="1"/>
  <c r="D2" i="1"/>
  <c r="H2" i="1"/>
  <c r="I2" i="1" s="1"/>
  <c r="D27" i="1"/>
  <c r="H29" i="1"/>
  <c r="L29" i="1" s="1"/>
  <c r="N29" i="1" s="1"/>
  <c r="H27" i="1"/>
  <c r="H28" i="1"/>
  <c r="L28" i="1" s="1"/>
  <c r="N28" i="1" s="1"/>
  <c r="G41" i="1"/>
  <c r="D24" i="1"/>
  <c r="D29" i="1"/>
  <c r="D6" i="1"/>
  <c r="D19" i="1"/>
  <c r="D28" i="1"/>
  <c r="K30" i="1"/>
  <c r="L22" i="1" l="1"/>
  <c r="N22" i="1" s="1"/>
  <c r="I23" i="1"/>
  <c r="I21" i="1"/>
  <c r="I20" i="1"/>
  <c r="I18" i="1"/>
  <c r="I17" i="1"/>
  <c r="I16" i="1"/>
  <c r="I15" i="1"/>
  <c r="L14" i="1"/>
  <c r="N14" i="1" s="1"/>
  <c r="L13" i="1"/>
  <c r="N13" i="1" s="1"/>
  <c r="I11" i="1"/>
  <c r="L12" i="1"/>
  <c r="N12" i="1" s="1"/>
  <c r="L10" i="1"/>
  <c r="N10" i="1" s="1"/>
  <c r="L9" i="1"/>
  <c r="N9" i="1" s="1"/>
  <c r="I7" i="1"/>
  <c r="I8" i="1"/>
  <c r="L4" i="1"/>
  <c r="N4" i="1" s="1"/>
  <c r="I24" i="1"/>
  <c r="L5" i="1"/>
  <c r="N5" i="1" s="1"/>
  <c r="I6" i="1"/>
  <c r="I29" i="1"/>
  <c r="I28" i="1"/>
  <c r="I3" i="1"/>
  <c r="I19" i="1"/>
  <c r="L2" i="1"/>
  <c r="N2" i="1" s="1"/>
  <c r="H34" i="1"/>
  <c r="I27" i="1"/>
  <c r="L27" i="1"/>
  <c r="N27" i="1" s="1"/>
  <c r="H30" i="1"/>
  <c r="H35" i="1"/>
  <c r="H33" i="1"/>
  <c r="D30" i="1"/>
  <c r="N30" i="1" l="1"/>
  <c r="L30" i="1"/>
  <c r="O25" i="1" l="1"/>
  <c r="O26" i="1"/>
  <c r="O22" i="1"/>
  <c r="O23" i="1"/>
  <c r="O24" i="1"/>
  <c r="O6" i="1"/>
  <c r="O20" i="1"/>
  <c r="O21" i="1"/>
  <c r="O17" i="1"/>
  <c r="O18" i="1"/>
  <c r="O15" i="1"/>
  <c r="O16" i="1"/>
  <c r="O13" i="1"/>
  <c r="O14" i="1"/>
  <c r="O11" i="1"/>
  <c r="O12" i="1"/>
  <c r="O9" i="1"/>
  <c r="O10" i="1"/>
  <c r="O7" i="1"/>
  <c r="O8" i="1"/>
  <c r="O4" i="1"/>
  <c r="O5" i="1"/>
  <c r="O2" i="1"/>
  <c r="O3" i="1"/>
  <c r="O30" i="1"/>
  <c r="O19" i="1"/>
  <c r="O27" i="1"/>
  <c r="O28" i="1"/>
  <c r="O29" i="1"/>
</calcChain>
</file>

<file path=xl/sharedStrings.xml><?xml version="1.0" encoding="utf-8"?>
<sst xmlns="http://schemas.openxmlformats.org/spreadsheetml/2006/main" count="99" uniqueCount="65">
  <si>
    <t>Hauptregionen</t>
  </si>
  <si>
    <t>Summe von EW_Gemeinde_ges_01012024</t>
  </si>
  <si>
    <t>Summe von EW_Gemeinde_75plus_01012024 - AWH-Plätze2</t>
  </si>
  <si>
    <t>Summe von EW_Gemeinde_75plus_01012024 - AWH-Plätze</t>
  </si>
  <si>
    <t>Detailwert % lt. Pivot</t>
  </si>
  <si>
    <t>% gerundet</t>
  </si>
  <si>
    <t>VZÄ EW75+</t>
  </si>
  <si>
    <t>EW pro VZÄ</t>
  </si>
  <si>
    <t>VZÄ Fahrtzeit</t>
  </si>
  <si>
    <t>Eisenstadt</t>
  </si>
  <si>
    <t>A</t>
  </si>
  <si>
    <t>Andau / Apetlon / Illmitz / Pamhagen / Podersdorf / Tadten / Wallern</t>
  </si>
  <si>
    <t>D</t>
  </si>
  <si>
    <t>Antau / Forchtenstein / Hirm / Mattersburg / Pöttelsdorf / Sieggraben / Zemendorf-Stöttera</t>
  </si>
  <si>
    <t>B</t>
  </si>
  <si>
    <t>Bad Sauerbrunn / Krensdorf / Neudörfl / Pöttsching / Sigleß / Wiesen</t>
  </si>
  <si>
    <t>Bad Tatzmannsdorf / Bernstein / Mariasdorf / Oberschützen / Stadtschlaining / Unterkohlstätten</t>
  </si>
  <si>
    <t>E</t>
  </si>
  <si>
    <t>Badersdorf / Deutsch Schützen-Eisenberg / Güttenbach / Kohfidisch</t>
  </si>
  <si>
    <t>Baumgarten / Draßburg / Loipersbach / Marz / Rohrbach bei Mattersburg / Schattendorf</t>
  </si>
  <si>
    <t>C</t>
  </si>
  <si>
    <t>Bildein / Eberau / Großmürbisch / Güssing / Heiligenbrunn / Inzenhof / Kleinmürbisch / Moschendorf / Neustift bei Güssing / Strem / Tschanigraben</t>
  </si>
  <si>
    <t>Bocksdorf / Burgauberg-Neudauberg / Hackerberg / Litzelsdorf / Neuberg / Oberdorf / Olbendorf / Ollersdorf / Rauchwart / Stegersbach / Stinatz / Wörterberg</t>
  </si>
  <si>
    <t>Breitenbrunn / Donnerskirchen / Oggau / Purbach / Schützen</t>
  </si>
  <si>
    <t>Bruckneudorf / Jois / Neudorf / Parndorf / Winden am See</t>
  </si>
  <si>
    <t>Deutsch Jahrndorf / Edelstal / Gattendorf / Kittsee / Nickelsdorf / Pama / Potzneusiedl / Zurndorf</t>
  </si>
  <si>
    <t>Deutsch Kaltenbrunn / Eltendorf / Heiligenkreuz im Lafnitztal / Mogersdorf / Rudersdorf / Königsdorf</t>
  </si>
  <si>
    <t>Deutschkreutz / Großwarasdorf / Horitschon / Neckenmarkt / Nikitsch / Raiding</t>
  </si>
  <si>
    <t>Draßmarkt / Kaisersdorf / Markt Sankt Martin / Neutal / Oberpullendorf / Steinberg-Dörfl / Stoob / Weingraben</t>
  </si>
  <si>
    <t>Frankenau-Unterpullendorf / Lockenhaus / Lutzmannsburg / Mannersdorf / Oberloisdorf / Pilgersdorf / Piringsdorf / Unterrabnitz-Schwendgraben</t>
  </si>
  <si>
    <t>Frauenkirchen / Gols / Halbturn / Mönchhof / Sankt Andrä am Zicksee</t>
  </si>
  <si>
    <t>Gerersdorf-Sulz / Heugraben / Kukmirn / Rohr im Burgenland / Sankt Michael im Burgenland / Tobaj</t>
  </si>
  <si>
    <t>Grafenschachen / Loipersdorf-Kitzladen / Neustift an der Lafnitz / Pinkafeld / Riedlingsdorf / Wiesfleck</t>
  </si>
  <si>
    <t>Großhöflein / Müllendorf / Neufeld / Steinbrunn / Wulkaprodersdorf / Zagersdorf / Zillingtal</t>
  </si>
  <si>
    <t>Großpetersdorf / Hannersdorf / Jabing / Mischendorf / Rotenturm an der Pinka / Schandorf</t>
  </si>
  <si>
    <t>Hornstein / Leithaprodersdorf / Loretto / Stotzing / Wimpassing</t>
  </si>
  <si>
    <t>Jennersdorf / Minihof-Liebau / Mühlgraben / Neuhaus am Klausenbach / Sankt Martin an der Raab / Weichselbaum</t>
  </si>
  <si>
    <t>Kemeten / Markt Allhau / Oberwart / Unterwart / Wolfau</t>
  </si>
  <si>
    <t>Klingenbach / Mörbisch / Oslip / Rust / Sankt Margarethen / Siegendorf / Trausdorf</t>
  </si>
  <si>
    <t>Kobersdorf / Lackenbach / Lackendorf / Ritzing / Unterfrauenhaid / Weppersdorf</t>
  </si>
  <si>
    <t>Gesamtergebnis</t>
  </si>
  <si>
    <t>Min</t>
  </si>
  <si>
    <t>Max</t>
  </si>
  <si>
    <t>Ø</t>
  </si>
  <si>
    <t>Zusätzliche VZÄ nach Klassifizierung</t>
  </si>
  <si>
    <t>Gewichtung EW 75+ abzgl. AWH</t>
  </si>
  <si>
    <t>Gewichtung Wegzeit</t>
  </si>
  <si>
    <t>Basis VZÄ</t>
  </si>
  <si>
    <t>Träger-WS Juli 2024 - Zeit pro VZÄ</t>
  </si>
  <si>
    <t>Wegzeit ca.</t>
  </si>
  <si>
    <t>verrechenbare Leistungszeit ca.</t>
  </si>
  <si>
    <t>Summe</t>
  </si>
  <si>
    <t>Anteil Wegzeit pro VZÄ ca.</t>
  </si>
  <si>
    <t>Abweichung der Ø Wegzeit (10-15 Min) ist bis zu 50%</t>
  </si>
  <si>
    <t>50% des Wegzeitanteils pro VZÄ entspricht</t>
  </si>
  <si>
    <t>dunkelrot</t>
  </si>
  <si>
    <t>hellrot</t>
  </si>
  <si>
    <t>orange</t>
  </si>
  <si>
    <t>dunkelgelb</t>
  </si>
  <si>
    <t>hellgelb</t>
  </si>
  <si>
    <t>Aufrechnung auf Mindest-VZÄ</t>
  </si>
  <si>
    <t>Summe VZÄ</t>
  </si>
  <si>
    <t>VZÄ EW 75+ 
+ Fahrtzeit</t>
  </si>
  <si>
    <t>Markt Neuhodis / Rechnitz / Schachendorf / Weiden bei Rechnitz</t>
  </si>
  <si>
    <t>Neusiedl / Weiden am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</si>
</sst>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&quot;€&quot;"/>
    <numFmt numFmtId="166" formatCode="0.0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3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6" borderId="1" xfId="0" applyNumberFormat="1" applyFill="1" applyBorder="1"/>
    <xf numFmtId="10" fontId="0" fillId="0" borderId="1" xfId="0" applyNumberFormat="1" applyBorder="1" applyAlignment="1">
      <alignment wrapText="1"/>
    </xf>
    <xf numFmtId="10" fontId="0" fillId="0" borderId="1" xfId="0" applyNumberFormat="1" applyBorder="1"/>
    <xf numFmtId="164" fontId="0" fillId="0" borderId="1" xfId="0" applyNumberFormat="1" applyBorder="1"/>
    <xf numFmtId="0" fontId="0" fillId="6" borderId="1" xfId="0" applyFill="1" applyBorder="1"/>
    <xf numFmtId="164" fontId="0" fillId="0" borderId="1" xfId="1" applyNumberFormat="1" applyFont="1" applyBorder="1"/>
    <xf numFmtId="49" fontId="0" fillId="0" borderId="0" xfId="0" applyNumberFormat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2" fillId="6" borderId="1" xfId="0" applyNumberFormat="1" applyFont="1" applyFill="1" applyBorder="1"/>
    <xf numFmtId="10" fontId="2" fillId="0" borderId="1" xfId="0" applyNumberFormat="1" applyFont="1" applyBorder="1"/>
    <xf numFmtId="0" fontId="2" fillId="7" borderId="1" xfId="0" applyFont="1" applyFill="1" applyBorder="1"/>
    <xf numFmtId="0" fontId="0" fillId="7" borderId="1" xfId="0" applyFill="1" applyBorder="1"/>
    <xf numFmtId="165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6" borderId="1" xfId="0" applyFill="1" applyBorder="1" applyAlignment="1">
      <alignment horizontal="right"/>
    </xf>
    <xf numFmtId="10" fontId="0" fillId="6" borderId="1" xfId="0" applyNumberFormat="1" applyFill="1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9" fontId="0" fillId="0" borderId="0" xfId="1" applyFont="1"/>
    <xf numFmtId="9" fontId="0" fillId="0" borderId="0" xfId="0" applyNumberFormat="1"/>
    <xf numFmtId="0" fontId="3" fillId="5" borderId="1" xfId="0" applyFont="1" applyFill="1" applyBorder="1" applyAlignment="1">
      <alignment horizontal="right" wrapText="1"/>
    </xf>
    <xf numFmtId="0" fontId="2" fillId="6" borderId="1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0478-F804-4A21-8ADD-4F070E8789E5}">
  <sheetPr>
    <pageSetUpPr fitToPage="1"/>
  </sheetPr>
  <dimension ref="A1:U53"/>
  <sheetViews>
    <sheetView tabSelected="1" topLeftCell="B1" zoomScale="89" zoomScaleNormal="130" workbookViewId="0">
      <selection activeCell="F1" sqref="F1:F1048576"/>
    </sheetView>
  </sheetViews>
  <sheetFormatPr baseColWidth="10" defaultRowHeight="14.25" x14ac:dyDescent="0.2"/>
  <cols>
    <col min="1" max="1" width="143" customWidth="1"/>
    <col min="2" max="2" width="16.625" customWidth="1"/>
    <col min="3" max="3" width="24.125" customWidth="1"/>
    <col min="4" max="4" width="25.375" customWidth="1"/>
    <col min="5" max="5" width="4.875" customWidth="1"/>
    <col min="6" max="6" width="12.375" customWidth="1"/>
    <col min="7" max="7" width="11" customWidth="1"/>
    <col min="8" max="8" width="13.375" customWidth="1"/>
    <col min="9" max="9" width="12.875" customWidth="1"/>
    <col min="10" max="10" width="3.625" customWidth="1"/>
    <col min="11" max="11" width="11.5" customWidth="1"/>
    <col min="12" max="12" width="11" customWidth="1"/>
    <col min="13" max="13" width="11.625" customWidth="1"/>
    <col min="14" max="14" width="8.5" customWidth="1"/>
    <col min="15" max="15" width="10.375" customWidth="1"/>
    <col min="17" max="17" width="13" bestFit="1" customWidth="1"/>
  </cols>
  <sheetData>
    <row r="1" spans="1:15" ht="68.099999999999994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/>
      <c r="F1" s="5" t="s">
        <v>4</v>
      </c>
      <c r="G1" s="5" t="s">
        <v>5</v>
      </c>
      <c r="H1" s="6" t="s">
        <v>6</v>
      </c>
      <c r="I1" s="7" t="s">
        <v>7</v>
      </c>
      <c r="J1" s="4"/>
      <c r="K1" s="42" t="s">
        <v>8</v>
      </c>
      <c r="L1" s="42" t="s">
        <v>62</v>
      </c>
      <c r="M1" s="42" t="s">
        <v>60</v>
      </c>
      <c r="N1" s="42" t="s">
        <v>61</v>
      </c>
      <c r="O1" s="4"/>
    </row>
    <row r="2" spans="1:15" x14ac:dyDescent="0.2">
      <c r="A2" s="8" t="s">
        <v>25</v>
      </c>
      <c r="B2" s="9">
        <v>12778</v>
      </c>
      <c r="C2" s="10">
        <v>1103</v>
      </c>
      <c r="D2" s="11">
        <f t="shared" ref="D2:D29" si="0">C2/$C$30</f>
        <v>3.6209047337666604E-2</v>
      </c>
      <c r="E2" s="4"/>
      <c r="F2" s="12">
        <v>3.6209047337666604E-2</v>
      </c>
      <c r="G2" s="13">
        <f t="shared" ref="G2:G5" si="1">ROUND(F2,3)</f>
        <v>3.5999999999999997E-2</v>
      </c>
      <c r="H2" s="14">
        <f t="shared" ref="H2:H29" si="2">ROUND(G2*$G$39,1)</f>
        <v>11.3</v>
      </c>
      <c r="I2" s="9">
        <f t="shared" ref="I2:I5" si="3">B2/H2</f>
        <v>1130.7964601769911</v>
      </c>
      <c r="J2" s="4" t="s">
        <v>17</v>
      </c>
      <c r="K2" s="14">
        <f t="shared" ref="K2:K29" si="4">VLOOKUP(J2,$J$37:$K$41,2,FALSE)</f>
        <v>3</v>
      </c>
      <c r="L2" s="14">
        <f t="shared" ref="L2:L5" si="5">H2+K2</f>
        <v>14.3</v>
      </c>
      <c r="M2" s="14"/>
      <c r="N2" s="14">
        <f t="shared" ref="N2:N5" si="6">L2+M2</f>
        <v>14.3</v>
      </c>
      <c r="O2" s="15">
        <f t="shared" ref="O2:O29" si="7">N2/$L$30</f>
        <v>4.0270346381301045E-2</v>
      </c>
    </row>
    <row r="3" spans="1:15" x14ac:dyDescent="0.2">
      <c r="A3" s="8" t="s">
        <v>24</v>
      </c>
      <c r="B3" s="9">
        <v>12262</v>
      </c>
      <c r="C3" s="10">
        <v>870</v>
      </c>
      <c r="D3" s="11">
        <f t="shared" si="0"/>
        <v>2.8560173330707112E-2</v>
      </c>
      <c r="E3" s="4"/>
      <c r="F3" s="12">
        <v>2.8560173330707112E-2</v>
      </c>
      <c r="G3" s="13">
        <f t="shared" si="1"/>
        <v>2.9000000000000001E-2</v>
      </c>
      <c r="H3" s="14">
        <f t="shared" si="2"/>
        <v>9.1</v>
      </c>
      <c r="I3" s="9">
        <f t="shared" si="3"/>
        <v>1347.4725274725274</v>
      </c>
      <c r="J3" s="4" t="s">
        <v>12</v>
      </c>
      <c r="K3" s="14">
        <f t="shared" si="4"/>
        <v>2</v>
      </c>
      <c r="L3" s="14">
        <f t="shared" si="5"/>
        <v>11.1</v>
      </c>
      <c r="M3" s="14"/>
      <c r="N3" s="14">
        <f t="shared" si="6"/>
        <v>11.1</v>
      </c>
      <c r="O3" s="15">
        <f t="shared" si="7"/>
        <v>3.1258800337932977E-2</v>
      </c>
    </row>
    <row r="4" spans="1:15" x14ac:dyDescent="0.2">
      <c r="A4" s="8" t="s">
        <v>64</v>
      </c>
      <c r="B4" s="9">
        <v>11541</v>
      </c>
      <c r="C4" s="10">
        <v>908</v>
      </c>
      <c r="D4" s="11">
        <f t="shared" si="0"/>
        <v>2.9807629177335697E-2</v>
      </c>
      <c r="E4" s="4"/>
      <c r="F4" s="12">
        <v>2.9807629177335697E-2</v>
      </c>
      <c r="G4" s="13">
        <f t="shared" si="1"/>
        <v>0.03</v>
      </c>
      <c r="H4" s="14">
        <f t="shared" si="2"/>
        <v>9.5</v>
      </c>
      <c r="I4" s="9">
        <f t="shared" si="3"/>
        <v>1214.8421052631579</v>
      </c>
      <c r="J4" s="4" t="s">
        <v>10</v>
      </c>
      <c r="K4" s="14">
        <f t="shared" si="4"/>
        <v>0.5</v>
      </c>
      <c r="L4" s="14">
        <f t="shared" si="5"/>
        <v>10</v>
      </c>
      <c r="M4" s="14"/>
      <c r="N4" s="14">
        <f t="shared" si="6"/>
        <v>10</v>
      </c>
      <c r="O4" s="15">
        <f t="shared" si="7"/>
        <v>2.8161081385525207E-2</v>
      </c>
    </row>
    <row r="5" spans="1:15" x14ac:dyDescent="0.2">
      <c r="A5" s="8" t="s">
        <v>30</v>
      </c>
      <c r="B5" s="9">
        <v>12419</v>
      </c>
      <c r="C5" s="10">
        <v>1297</v>
      </c>
      <c r="D5" s="11">
        <f t="shared" si="0"/>
        <v>4.2577637712559908E-2</v>
      </c>
      <c r="E5" s="4"/>
      <c r="F5" s="12">
        <v>4.2577637712559908E-2</v>
      </c>
      <c r="G5" s="13">
        <f t="shared" si="1"/>
        <v>4.2999999999999997E-2</v>
      </c>
      <c r="H5" s="14">
        <f t="shared" si="2"/>
        <v>13.5</v>
      </c>
      <c r="I5" s="9">
        <f t="shared" si="3"/>
        <v>919.92592592592598</v>
      </c>
      <c r="J5" s="4" t="s">
        <v>14</v>
      </c>
      <c r="K5" s="14">
        <f t="shared" si="4"/>
        <v>1</v>
      </c>
      <c r="L5" s="14">
        <f t="shared" si="5"/>
        <v>14.5</v>
      </c>
      <c r="M5" s="14"/>
      <c r="N5" s="14">
        <f t="shared" si="6"/>
        <v>14.5</v>
      </c>
      <c r="O5" s="15">
        <f t="shared" si="7"/>
        <v>4.0833568009011549E-2</v>
      </c>
    </row>
    <row r="6" spans="1:15" x14ac:dyDescent="0.2">
      <c r="A6" s="8" t="s">
        <v>11</v>
      </c>
      <c r="B6" s="9">
        <v>12862</v>
      </c>
      <c r="C6" s="10">
        <v>1613</v>
      </c>
      <c r="D6" s="11">
        <f t="shared" si="0"/>
        <v>5.2951217910839732E-2</v>
      </c>
      <c r="E6" s="4"/>
      <c r="F6" s="12">
        <v>5.2951217910839732E-2</v>
      </c>
      <c r="G6" s="13">
        <f t="shared" ref="G6:G29" si="8">ROUND(F6,3)</f>
        <v>5.2999999999999999E-2</v>
      </c>
      <c r="H6" s="14">
        <f t="shared" si="2"/>
        <v>16.7</v>
      </c>
      <c r="I6" s="9">
        <f t="shared" ref="I6:I29" si="9">B6/H6</f>
        <v>770.17964071856295</v>
      </c>
      <c r="J6" s="4" t="s">
        <v>12</v>
      </c>
      <c r="K6" s="14">
        <f t="shared" si="4"/>
        <v>2</v>
      </c>
      <c r="L6" s="14">
        <f t="shared" ref="L6:L29" si="10">H6+K6</f>
        <v>18.7</v>
      </c>
      <c r="M6" s="14"/>
      <c r="N6" s="14">
        <f t="shared" ref="N6:N29" si="11">L6+M6</f>
        <v>18.7</v>
      </c>
      <c r="O6" s="15">
        <f t="shared" si="7"/>
        <v>5.2661222190932132E-2</v>
      </c>
    </row>
    <row r="7" spans="1:15" x14ac:dyDescent="0.2">
      <c r="A7" s="8" t="s">
        <v>23</v>
      </c>
      <c r="B7" s="9">
        <v>9956</v>
      </c>
      <c r="C7" s="10">
        <v>1145</v>
      </c>
      <c r="D7" s="11">
        <f t="shared" si="0"/>
        <v>3.7587814326045563E-2</v>
      </c>
      <c r="E7" s="4"/>
      <c r="F7" s="12">
        <v>3.7587814326045563E-2</v>
      </c>
      <c r="G7" s="13">
        <f t="shared" ref="G7" si="12">ROUND(F7,3)</f>
        <v>3.7999999999999999E-2</v>
      </c>
      <c r="H7" s="14">
        <f t="shared" si="2"/>
        <v>12</v>
      </c>
      <c r="I7" s="9">
        <f t="shared" ref="I7" si="13">B7/H7</f>
        <v>829.66666666666663</v>
      </c>
      <c r="J7" s="4" t="s">
        <v>14</v>
      </c>
      <c r="K7" s="14">
        <f t="shared" si="4"/>
        <v>1</v>
      </c>
      <c r="L7" s="14">
        <f t="shared" ref="L7" si="14">H7+K7</f>
        <v>13</v>
      </c>
      <c r="M7" s="14"/>
      <c r="N7" s="14">
        <f t="shared" ref="N7" si="15">L7+M7</f>
        <v>13</v>
      </c>
      <c r="O7" s="15">
        <f t="shared" si="7"/>
        <v>3.6609405801182771E-2</v>
      </c>
    </row>
    <row r="8" spans="1:15" x14ac:dyDescent="0.2">
      <c r="A8" s="8" t="s">
        <v>9</v>
      </c>
      <c r="B8" s="9">
        <v>16037</v>
      </c>
      <c r="C8" s="10">
        <v>1416</v>
      </c>
      <c r="D8" s="11">
        <f t="shared" si="0"/>
        <v>4.6484144179633639E-2</v>
      </c>
      <c r="E8" s="4"/>
      <c r="F8" s="12">
        <v>4.6484144179633639E-2</v>
      </c>
      <c r="G8" s="13">
        <f>ROUND(F8,3)</f>
        <v>4.5999999999999999E-2</v>
      </c>
      <c r="H8" s="14">
        <f t="shared" si="2"/>
        <v>14.5</v>
      </c>
      <c r="I8" s="9">
        <f>B8/H8</f>
        <v>1106</v>
      </c>
      <c r="J8" s="4" t="s">
        <v>10</v>
      </c>
      <c r="K8" s="14">
        <f t="shared" si="4"/>
        <v>0.5</v>
      </c>
      <c r="L8" s="14">
        <f>H8+K8</f>
        <v>15</v>
      </c>
      <c r="M8" s="14"/>
      <c r="N8" s="14">
        <f>L8+M8</f>
        <v>15</v>
      </c>
      <c r="O8" s="15">
        <f t="shared" si="7"/>
        <v>4.2241622078287813E-2</v>
      </c>
    </row>
    <row r="9" spans="1:15" x14ac:dyDescent="0.2">
      <c r="A9" s="8" t="s">
        <v>38</v>
      </c>
      <c r="B9" s="9">
        <v>14860</v>
      </c>
      <c r="C9" s="10">
        <v>1638</v>
      </c>
      <c r="D9" s="11">
        <f t="shared" si="0"/>
        <v>5.3771912546779592E-2</v>
      </c>
      <c r="E9" s="4"/>
      <c r="F9" s="12">
        <v>5.3771912546779592E-2</v>
      </c>
      <c r="G9" s="13">
        <f t="shared" ref="G9:G11" si="16">ROUND(F9,3)</f>
        <v>5.3999999999999999E-2</v>
      </c>
      <c r="H9" s="14">
        <f t="shared" si="2"/>
        <v>17</v>
      </c>
      <c r="I9" s="9">
        <f t="shared" ref="I9:I11" si="17">B9/H9</f>
        <v>874.11764705882354</v>
      </c>
      <c r="J9" s="4" t="s">
        <v>17</v>
      </c>
      <c r="K9" s="14">
        <f t="shared" si="4"/>
        <v>3</v>
      </c>
      <c r="L9" s="14">
        <f t="shared" ref="L9:L11" si="18">H9+K9</f>
        <v>20</v>
      </c>
      <c r="M9" s="14"/>
      <c r="N9" s="14">
        <f t="shared" ref="N9:N11" si="19">L9+M9</f>
        <v>20</v>
      </c>
      <c r="O9" s="15">
        <f t="shared" si="7"/>
        <v>5.6322162771050413E-2</v>
      </c>
    </row>
    <row r="10" spans="1:15" x14ac:dyDescent="0.2">
      <c r="A10" s="8" t="s">
        <v>33</v>
      </c>
      <c r="B10" s="9">
        <v>14311</v>
      </c>
      <c r="C10" s="10">
        <v>1391</v>
      </c>
      <c r="D10" s="11">
        <f t="shared" si="0"/>
        <v>4.5663449543693779E-2</v>
      </c>
      <c r="E10" s="4"/>
      <c r="F10" s="12">
        <v>4.5663449543693779E-2</v>
      </c>
      <c r="G10" s="13">
        <f t="shared" si="16"/>
        <v>4.5999999999999999E-2</v>
      </c>
      <c r="H10" s="14">
        <f t="shared" si="2"/>
        <v>14.5</v>
      </c>
      <c r="I10" s="9">
        <f t="shared" si="17"/>
        <v>986.9655172413793</v>
      </c>
      <c r="J10" s="4" t="s">
        <v>14</v>
      </c>
      <c r="K10" s="14">
        <f t="shared" si="4"/>
        <v>1</v>
      </c>
      <c r="L10" s="14">
        <f t="shared" si="18"/>
        <v>15.5</v>
      </c>
      <c r="M10" s="14"/>
      <c r="N10" s="14">
        <f t="shared" si="19"/>
        <v>15.5</v>
      </c>
      <c r="O10" s="15">
        <f t="shared" si="7"/>
        <v>4.364967614756407E-2</v>
      </c>
    </row>
    <row r="11" spans="1:15" x14ac:dyDescent="0.2">
      <c r="A11" s="8" t="s">
        <v>35</v>
      </c>
      <c r="B11" s="9">
        <v>7649</v>
      </c>
      <c r="C11" s="10">
        <v>734</v>
      </c>
      <c r="D11" s="11">
        <f t="shared" si="0"/>
        <v>2.4095594511194276E-2</v>
      </c>
      <c r="E11" s="4"/>
      <c r="F11" s="12">
        <v>2.4095594511194276E-2</v>
      </c>
      <c r="G11" s="13">
        <f t="shared" si="16"/>
        <v>2.4E-2</v>
      </c>
      <c r="H11" s="14">
        <f t="shared" si="2"/>
        <v>7.6</v>
      </c>
      <c r="I11" s="9">
        <f t="shared" si="17"/>
        <v>1006.4473684210527</v>
      </c>
      <c r="J11" s="4" t="s">
        <v>14</v>
      </c>
      <c r="K11" s="14">
        <f t="shared" si="4"/>
        <v>1</v>
      </c>
      <c r="L11" s="14">
        <f t="shared" si="18"/>
        <v>8.6</v>
      </c>
      <c r="M11" s="14"/>
      <c r="N11" s="14">
        <f t="shared" si="19"/>
        <v>8.6</v>
      </c>
      <c r="O11" s="15">
        <f t="shared" si="7"/>
        <v>2.4218529991551677E-2</v>
      </c>
    </row>
    <row r="12" spans="1:15" x14ac:dyDescent="0.2">
      <c r="A12" s="8" t="s">
        <v>15</v>
      </c>
      <c r="B12" s="9">
        <v>14928</v>
      </c>
      <c r="C12" s="10">
        <v>1511</v>
      </c>
      <c r="D12" s="11">
        <f t="shared" si="0"/>
        <v>4.9602783796205106E-2</v>
      </c>
      <c r="E12" s="4"/>
      <c r="F12" s="12">
        <v>4.9602783796205106E-2</v>
      </c>
      <c r="G12" s="13">
        <f t="shared" si="8"/>
        <v>0.05</v>
      </c>
      <c r="H12" s="14">
        <f t="shared" si="2"/>
        <v>15.8</v>
      </c>
      <c r="I12" s="9">
        <f t="shared" si="9"/>
        <v>944.81012658227849</v>
      </c>
      <c r="J12" s="4" t="s">
        <v>14</v>
      </c>
      <c r="K12" s="14">
        <f t="shared" si="4"/>
        <v>1</v>
      </c>
      <c r="L12" s="14">
        <f t="shared" si="10"/>
        <v>16.8</v>
      </c>
      <c r="M12" s="14"/>
      <c r="N12" s="14">
        <f t="shared" si="11"/>
        <v>16.8</v>
      </c>
      <c r="O12" s="15">
        <f t="shared" si="7"/>
        <v>4.7310616727682352E-2</v>
      </c>
    </row>
    <row r="13" spans="1:15" x14ac:dyDescent="0.2">
      <c r="A13" s="8" t="s">
        <v>13</v>
      </c>
      <c r="B13" s="9">
        <v>15545</v>
      </c>
      <c r="C13" s="10">
        <v>1435</v>
      </c>
      <c r="D13" s="11">
        <f t="shared" si="0"/>
        <v>4.7107872102947937E-2</v>
      </c>
      <c r="E13" s="4"/>
      <c r="F13" s="12">
        <v>4.7107872102947937E-2</v>
      </c>
      <c r="G13" s="13">
        <f t="shared" si="8"/>
        <v>4.7E-2</v>
      </c>
      <c r="H13" s="14">
        <f t="shared" si="2"/>
        <v>14.8</v>
      </c>
      <c r="I13" s="9">
        <f t="shared" si="9"/>
        <v>1050.3378378378377</v>
      </c>
      <c r="J13" s="4" t="s">
        <v>14</v>
      </c>
      <c r="K13" s="14">
        <f t="shared" si="4"/>
        <v>1</v>
      </c>
      <c r="L13" s="14">
        <f t="shared" si="10"/>
        <v>15.8</v>
      </c>
      <c r="M13" s="14"/>
      <c r="N13" s="14">
        <f t="shared" si="11"/>
        <v>15.8</v>
      </c>
      <c r="O13" s="15">
        <f t="shared" si="7"/>
        <v>4.449450858912983E-2</v>
      </c>
    </row>
    <row r="14" spans="1:15" x14ac:dyDescent="0.2">
      <c r="A14" s="8" t="s">
        <v>19</v>
      </c>
      <c r="B14" s="9">
        <v>10510</v>
      </c>
      <c r="C14" s="10">
        <v>1059</v>
      </c>
      <c r="D14" s="11">
        <f t="shared" si="0"/>
        <v>3.4764624778412447E-2</v>
      </c>
      <c r="E14" s="4"/>
      <c r="F14" s="12">
        <v>3.4764624778412447E-2</v>
      </c>
      <c r="G14" s="13">
        <f t="shared" ref="G14:G18" si="20">ROUND(F14,3)</f>
        <v>3.5000000000000003E-2</v>
      </c>
      <c r="H14" s="14">
        <f t="shared" si="2"/>
        <v>11</v>
      </c>
      <c r="I14" s="9">
        <f t="shared" ref="I14:I18" si="21">B14/H14</f>
        <v>955.4545454545455</v>
      </c>
      <c r="J14" s="4" t="s">
        <v>20</v>
      </c>
      <c r="K14" s="14">
        <f t="shared" si="4"/>
        <v>1.5</v>
      </c>
      <c r="L14" s="14">
        <f t="shared" ref="L14:L18" si="22">H14+K14</f>
        <v>12.5</v>
      </c>
      <c r="M14" s="14"/>
      <c r="N14" s="14">
        <f t="shared" ref="N14:N18" si="23">L14+M14</f>
        <v>12.5</v>
      </c>
      <c r="O14" s="15">
        <f t="shared" si="7"/>
        <v>3.5201351731906506E-2</v>
      </c>
    </row>
    <row r="15" spans="1:15" x14ac:dyDescent="0.2">
      <c r="A15" s="8" t="s">
        <v>39</v>
      </c>
      <c r="B15" s="9">
        <v>7099</v>
      </c>
      <c r="C15" s="10">
        <v>763</v>
      </c>
      <c r="D15" s="11">
        <f t="shared" si="0"/>
        <v>2.5047600288884513E-2</v>
      </c>
      <c r="E15" s="4"/>
      <c r="F15" s="12">
        <v>2.5047600288884513E-2</v>
      </c>
      <c r="G15" s="13">
        <f t="shared" si="20"/>
        <v>2.5000000000000001E-2</v>
      </c>
      <c r="H15" s="14">
        <f t="shared" si="2"/>
        <v>7.9</v>
      </c>
      <c r="I15" s="9">
        <f t="shared" si="21"/>
        <v>898.60759493670878</v>
      </c>
      <c r="J15" s="4" t="s">
        <v>14</v>
      </c>
      <c r="K15" s="14">
        <f t="shared" si="4"/>
        <v>1</v>
      </c>
      <c r="L15" s="14">
        <f t="shared" si="22"/>
        <v>8.9</v>
      </c>
      <c r="M15" s="14"/>
      <c r="N15" s="14">
        <f t="shared" si="23"/>
        <v>8.9</v>
      </c>
      <c r="O15" s="15">
        <f t="shared" si="7"/>
        <v>2.5063362433117437E-2</v>
      </c>
    </row>
    <row r="16" spans="1:15" x14ac:dyDescent="0.2">
      <c r="A16" s="8" t="s">
        <v>27</v>
      </c>
      <c r="B16" s="9">
        <v>10355</v>
      </c>
      <c r="C16" s="10">
        <v>1228</v>
      </c>
      <c r="D16" s="11">
        <f t="shared" si="0"/>
        <v>4.0312520517365898E-2</v>
      </c>
      <c r="E16" s="4"/>
      <c r="F16" s="12">
        <v>4.0312520517365898E-2</v>
      </c>
      <c r="G16" s="13">
        <f t="shared" si="20"/>
        <v>0.04</v>
      </c>
      <c r="H16" s="14">
        <f t="shared" si="2"/>
        <v>12.6</v>
      </c>
      <c r="I16" s="9">
        <f t="shared" si="21"/>
        <v>821.82539682539687</v>
      </c>
      <c r="J16" s="4" t="s">
        <v>14</v>
      </c>
      <c r="K16" s="14">
        <f t="shared" si="4"/>
        <v>1</v>
      </c>
      <c r="L16" s="14">
        <f t="shared" si="22"/>
        <v>13.6</v>
      </c>
      <c r="M16" s="14"/>
      <c r="N16" s="14">
        <f t="shared" si="23"/>
        <v>13.6</v>
      </c>
      <c r="O16" s="15">
        <f t="shared" si="7"/>
        <v>3.8299070684314283E-2</v>
      </c>
    </row>
    <row r="17" spans="1:21" x14ac:dyDescent="0.2">
      <c r="A17" s="8" t="s">
        <v>28</v>
      </c>
      <c r="B17" s="9">
        <v>10732</v>
      </c>
      <c r="C17" s="10">
        <v>1101</v>
      </c>
      <c r="D17" s="11">
        <f t="shared" si="0"/>
        <v>3.6143391766791412E-2</v>
      </c>
      <c r="E17" s="4"/>
      <c r="F17" s="12">
        <v>3.6143391766791412E-2</v>
      </c>
      <c r="G17" s="13">
        <f t="shared" si="20"/>
        <v>3.5999999999999997E-2</v>
      </c>
      <c r="H17" s="14">
        <f t="shared" si="2"/>
        <v>11.3</v>
      </c>
      <c r="I17" s="9">
        <f t="shared" si="21"/>
        <v>949.73451327433622</v>
      </c>
      <c r="J17" s="4" t="s">
        <v>14</v>
      </c>
      <c r="K17" s="14">
        <f t="shared" si="4"/>
        <v>1</v>
      </c>
      <c r="L17" s="14">
        <f t="shared" si="22"/>
        <v>12.3</v>
      </c>
      <c r="M17" s="14"/>
      <c r="N17" s="14">
        <f t="shared" si="23"/>
        <v>12.3</v>
      </c>
      <c r="O17" s="15">
        <f t="shared" si="7"/>
        <v>3.4638130104196009E-2</v>
      </c>
    </row>
    <row r="18" spans="1:21" x14ac:dyDescent="0.2">
      <c r="A18" s="8" t="s">
        <v>29</v>
      </c>
      <c r="B18" s="9">
        <v>9621</v>
      </c>
      <c r="C18" s="10">
        <v>1050</v>
      </c>
      <c r="D18" s="11">
        <f t="shared" si="0"/>
        <v>3.4469174709474096E-2</v>
      </c>
      <c r="E18" s="4"/>
      <c r="F18" s="12">
        <v>3.4469174709474096E-2</v>
      </c>
      <c r="G18" s="13">
        <f t="shared" si="20"/>
        <v>3.4000000000000002E-2</v>
      </c>
      <c r="H18" s="14">
        <f t="shared" si="2"/>
        <v>10.7</v>
      </c>
      <c r="I18" s="9">
        <f t="shared" si="21"/>
        <v>899.158878504673</v>
      </c>
      <c r="J18" s="4" t="s">
        <v>12</v>
      </c>
      <c r="K18" s="14">
        <f t="shared" si="4"/>
        <v>2</v>
      </c>
      <c r="L18" s="14">
        <f t="shared" si="22"/>
        <v>12.7</v>
      </c>
      <c r="M18" s="14"/>
      <c r="N18" s="14">
        <f t="shared" si="23"/>
        <v>12.7</v>
      </c>
      <c r="O18" s="15">
        <f t="shared" si="7"/>
        <v>3.5764573359617011E-2</v>
      </c>
      <c r="U18" s="16"/>
    </row>
    <row r="19" spans="1:21" x14ac:dyDescent="0.2">
      <c r="A19" s="8" t="s">
        <v>16</v>
      </c>
      <c r="B19" s="9">
        <v>10405</v>
      </c>
      <c r="C19" s="10">
        <v>1173</v>
      </c>
      <c r="D19" s="11">
        <f t="shared" si="0"/>
        <v>3.8506992318298211E-2</v>
      </c>
      <c r="E19" s="4"/>
      <c r="F19" s="12">
        <v>3.8506992318298211E-2</v>
      </c>
      <c r="G19" s="13">
        <f t="shared" si="8"/>
        <v>3.9E-2</v>
      </c>
      <c r="H19" s="14">
        <f t="shared" si="2"/>
        <v>12.3</v>
      </c>
      <c r="I19" s="9">
        <f t="shared" si="9"/>
        <v>845.93495934959344</v>
      </c>
      <c r="J19" s="4" t="s">
        <v>17</v>
      </c>
      <c r="K19" s="14">
        <f t="shared" si="4"/>
        <v>3</v>
      </c>
      <c r="L19" s="14">
        <f t="shared" si="10"/>
        <v>15.3</v>
      </c>
      <c r="M19" s="14"/>
      <c r="N19" s="14">
        <f t="shared" si="11"/>
        <v>15.3</v>
      </c>
      <c r="O19" s="15">
        <f t="shared" si="7"/>
        <v>4.3086454519853566E-2</v>
      </c>
    </row>
    <row r="20" spans="1:21" x14ac:dyDescent="0.2">
      <c r="A20" s="8" t="s">
        <v>32</v>
      </c>
      <c r="B20" s="9">
        <v>12258</v>
      </c>
      <c r="C20" s="10">
        <v>992</v>
      </c>
      <c r="D20" s="11">
        <f t="shared" si="0"/>
        <v>3.2565163154093628E-2</v>
      </c>
      <c r="E20" s="4"/>
      <c r="F20" s="12">
        <v>3.2565163154093628E-2</v>
      </c>
      <c r="G20" s="13">
        <f t="shared" ref="G20:G23" si="24">ROUND(F20,3)</f>
        <v>3.3000000000000002E-2</v>
      </c>
      <c r="H20" s="14">
        <f t="shared" si="2"/>
        <v>10.4</v>
      </c>
      <c r="I20" s="9">
        <f t="shared" ref="I20:I23" si="25">B20/H20</f>
        <v>1178.6538461538462</v>
      </c>
      <c r="J20" s="4" t="s">
        <v>20</v>
      </c>
      <c r="K20" s="14">
        <f t="shared" si="4"/>
        <v>1.5</v>
      </c>
      <c r="L20" s="14">
        <f t="shared" ref="L20:L23" si="26">H20+K20</f>
        <v>11.9</v>
      </c>
      <c r="M20" s="14"/>
      <c r="N20" s="14">
        <f t="shared" ref="N20:N23" si="27">L20+M20</f>
        <v>11.9</v>
      </c>
      <c r="O20" s="15">
        <f t="shared" si="7"/>
        <v>3.3511686848775001E-2</v>
      </c>
    </row>
    <row r="21" spans="1:21" x14ac:dyDescent="0.2">
      <c r="A21" s="8" t="s">
        <v>37</v>
      </c>
      <c r="B21" s="9">
        <v>14044</v>
      </c>
      <c r="C21" s="10">
        <v>1264</v>
      </c>
      <c r="D21" s="11">
        <f t="shared" si="0"/>
        <v>4.1494320793119294E-2</v>
      </c>
      <c r="E21" s="4"/>
      <c r="F21" s="12">
        <v>4.1494320793119294E-2</v>
      </c>
      <c r="G21" s="13">
        <f t="shared" si="24"/>
        <v>4.1000000000000002E-2</v>
      </c>
      <c r="H21" s="14">
        <f t="shared" si="2"/>
        <v>12.9</v>
      </c>
      <c r="I21" s="9">
        <f t="shared" si="25"/>
        <v>1088.6821705426357</v>
      </c>
      <c r="J21" s="4" t="s">
        <v>20</v>
      </c>
      <c r="K21" s="14">
        <f t="shared" si="4"/>
        <v>1.5</v>
      </c>
      <c r="L21" s="14">
        <f t="shared" si="26"/>
        <v>14.4</v>
      </c>
      <c r="M21" s="14"/>
      <c r="N21" s="14">
        <f t="shared" si="27"/>
        <v>14.4</v>
      </c>
      <c r="O21" s="15">
        <f t="shared" si="7"/>
        <v>4.05519571951563E-2</v>
      </c>
    </row>
    <row r="22" spans="1:21" x14ac:dyDescent="0.2">
      <c r="A22" s="8" t="s">
        <v>34</v>
      </c>
      <c r="B22" s="9">
        <v>8284</v>
      </c>
      <c r="C22" s="10">
        <v>853</v>
      </c>
      <c r="D22" s="11">
        <f t="shared" si="0"/>
        <v>2.8002100978268007E-2</v>
      </c>
      <c r="E22" s="4"/>
      <c r="F22" s="12">
        <v>2.8002100978268007E-2</v>
      </c>
      <c r="G22" s="13">
        <f t="shared" si="24"/>
        <v>2.8000000000000001E-2</v>
      </c>
      <c r="H22" s="14">
        <f t="shared" si="2"/>
        <v>8.8000000000000007</v>
      </c>
      <c r="I22" s="9">
        <f t="shared" si="25"/>
        <v>941.36363636363626</v>
      </c>
      <c r="J22" s="4" t="s">
        <v>14</v>
      </c>
      <c r="K22" s="14">
        <f t="shared" si="4"/>
        <v>1</v>
      </c>
      <c r="L22" s="14">
        <f t="shared" si="26"/>
        <v>9.8000000000000007</v>
      </c>
      <c r="M22" s="14"/>
      <c r="N22" s="14">
        <f t="shared" si="27"/>
        <v>9.8000000000000007</v>
      </c>
      <c r="O22" s="15">
        <f t="shared" si="7"/>
        <v>2.7597859757814706E-2</v>
      </c>
    </row>
    <row r="23" spans="1:21" ht="15" x14ac:dyDescent="0.25">
      <c r="A23" s="8" t="s">
        <v>63</v>
      </c>
      <c r="B23" s="9">
        <v>5263</v>
      </c>
      <c r="C23" s="10">
        <v>529</v>
      </c>
      <c r="D23" s="11">
        <f t="shared" si="0"/>
        <v>1.7365898496487425E-2</v>
      </c>
      <c r="E23" s="4"/>
      <c r="F23" s="12">
        <v>1.7365898496487425E-2</v>
      </c>
      <c r="G23" s="13">
        <f t="shared" si="24"/>
        <v>1.7000000000000001E-2</v>
      </c>
      <c r="H23" s="14">
        <f t="shared" si="2"/>
        <v>5.4</v>
      </c>
      <c r="I23" s="9">
        <f t="shared" si="25"/>
        <v>974.62962962962956</v>
      </c>
      <c r="J23" s="4" t="s">
        <v>10</v>
      </c>
      <c r="K23" s="14">
        <f t="shared" si="4"/>
        <v>0.5</v>
      </c>
      <c r="L23" s="14">
        <f t="shared" si="26"/>
        <v>5.9</v>
      </c>
      <c r="M23" s="14">
        <v>1.6</v>
      </c>
      <c r="N23" s="43">
        <f t="shared" si="27"/>
        <v>7.5</v>
      </c>
      <c r="O23" s="15">
        <f t="shared" si="7"/>
        <v>2.1120811039143907E-2</v>
      </c>
    </row>
    <row r="24" spans="1:21" ht="15" x14ac:dyDescent="0.25">
      <c r="A24" s="8" t="s">
        <v>18</v>
      </c>
      <c r="B24" s="9">
        <v>3662</v>
      </c>
      <c r="C24" s="10">
        <v>479</v>
      </c>
      <c r="D24" s="11">
        <f t="shared" si="0"/>
        <v>1.5724509224607709E-2</v>
      </c>
      <c r="E24" s="4"/>
      <c r="F24" s="12">
        <v>1.5724509224607709E-2</v>
      </c>
      <c r="G24" s="13">
        <f t="shared" si="8"/>
        <v>1.6E-2</v>
      </c>
      <c r="H24" s="14">
        <f t="shared" si="2"/>
        <v>5</v>
      </c>
      <c r="I24" s="9">
        <f t="shared" si="9"/>
        <v>732.4</v>
      </c>
      <c r="J24" s="4" t="s">
        <v>14</v>
      </c>
      <c r="K24" s="14">
        <f t="shared" si="4"/>
        <v>1</v>
      </c>
      <c r="L24" s="14">
        <f t="shared" si="10"/>
        <v>6</v>
      </c>
      <c r="M24" s="14">
        <v>1.5</v>
      </c>
      <c r="N24" s="43">
        <f t="shared" si="11"/>
        <v>7.5</v>
      </c>
      <c r="O24" s="15">
        <f t="shared" si="7"/>
        <v>2.1120811039143907E-2</v>
      </c>
    </row>
    <row r="25" spans="1:21" x14ac:dyDescent="0.2">
      <c r="A25" s="8" t="s">
        <v>22</v>
      </c>
      <c r="B25" s="9">
        <v>13144</v>
      </c>
      <c r="C25" s="10">
        <v>1317</v>
      </c>
      <c r="D25" s="11">
        <f t="shared" si="0"/>
        <v>4.3234193421311795E-2</v>
      </c>
      <c r="E25" s="4"/>
      <c r="F25" s="12">
        <v>4.3234193421311795E-2</v>
      </c>
      <c r="G25" s="13">
        <f t="shared" ref="G25:G26" si="28">ROUND(F25,3)</f>
        <v>4.2999999999999997E-2</v>
      </c>
      <c r="H25" s="14">
        <f t="shared" si="2"/>
        <v>13.5</v>
      </c>
      <c r="I25" s="9">
        <f t="shared" ref="I25:I26" si="29">B25/H25</f>
        <v>973.62962962962968</v>
      </c>
      <c r="J25" s="4" t="s">
        <v>12</v>
      </c>
      <c r="K25" s="14">
        <f t="shared" si="4"/>
        <v>2</v>
      </c>
      <c r="L25" s="14">
        <f t="shared" ref="L25:L26" si="30">H25+K25</f>
        <v>15.5</v>
      </c>
      <c r="M25" s="14"/>
      <c r="N25" s="14">
        <f t="shared" ref="N25:N26" si="31">L25+M25</f>
        <v>15.5</v>
      </c>
      <c r="O25" s="15">
        <f t="shared" si="7"/>
        <v>4.364967614756407E-2</v>
      </c>
    </row>
    <row r="26" spans="1:21" x14ac:dyDescent="0.2">
      <c r="A26" s="8" t="s">
        <v>31</v>
      </c>
      <c r="B26" s="9">
        <v>6028</v>
      </c>
      <c r="C26" s="10">
        <v>686</v>
      </c>
      <c r="D26" s="11">
        <f t="shared" si="0"/>
        <v>2.2519860810189744E-2</v>
      </c>
      <c r="E26" s="4"/>
      <c r="F26" s="12">
        <v>2.2519860810189744E-2</v>
      </c>
      <c r="G26" s="13">
        <f t="shared" si="28"/>
        <v>2.3E-2</v>
      </c>
      <c r="H26" s="14">
        <f t="shared" si="2"/>
        <v>7.2</v>
      </c>
      <c r="I26" s="9">
        <f t="shared" si="29"/>
        <v>837.22222222222217</v>
      </c>
      <c r="J26" s="4" t="s">
        <v>20</v>
      </c>
      <c r="K26" s="14">
        <f t="shared" si="4"/>
        <v>1.5</v>
      </c>
      <c r="L26" s="14">
        <f t="shared" si="30"/>
        <v>8.6999999999999993</v>
      </c>
      <c r="M26" s="14"/>
      <c r="N26" s="14">
        <f t="shared" si="31"/>
        <v>8.6999999999999993</v>
      </c>
      <c r="O26" s="15">
        <f t="shared" si="7"/>
        <v>2.4500140805406929E-2</v>
      </c>
    </row>
    <row r="27" spans="1:21" x14ac:dyDescent="0.2">
      <c r="A27" s="8" t="s">
        <v>21</v>
      </c>
      <c r="B27" s="9">
        <v>8163</v>
      </c>
      <c r="C27" s="10">
        <v>1035</v>
      </c>
      <c r="D27" s="11">
        <f t="shared" si="0"/>
        <v>3.3976757927910183E-2</v>
      </c>
      <c r="E27" s="4"/>
      <c r="F27" s="12">
        <v>3.3976757927910183E-2</v>
      </c>
      <c r="G27" s="13">
        <f t="shared" si="8"/>
        <v>3.4000000000000002E-2</v>
      </c>
      <c r="H27" s="14">
        <f t="shared" si="2"/>
        <v>10.7</v>
      </c>
      <c r="I27" s="9">
        <f t="shared" si="9"/>
        <v>762.89719626168232</v>
      </c>
      <c r="J27" s="4" t="s">
        <v>20</v>
      </c>
      <c r="K27" s="14">
        <f t="shared" si="4"/>
        <v>1.5</v>
      </c>
      <c r="L27" s="14">
        <f t="shared" si="10"/>
        <v>12.2</v>
      </c>
      <c r="M27" s="14"/>
      <c r="N27" s="14">
        <f t="shared" si="11"/>
        <v>12.2</v>
      </c>
      <c r="O27" s="15">
        <f t="shared" si="7"/>
        <v>3.4356519290340753E-2</v>
      </c>
    </row>
    <row r="28" spans="1:21" x14ac:dyDescent="0.2">
      <c r="A28" s="8" t="s">
        <v>26</v>
      </c>
      <c r="B28" s="9">
        <v>8068</v>
      </c>
      <c r="C28" s="10">
        <v>910</v>
      </c>
      <c r="D28" s="11">
        <f t="shared" si="0"/>
        <v>2.9873284748210886E-2</v>
      </c>
      <c r="E28" s="4"/>
      <c r="F28" s="12">
        <v>2.9873284748210886E-2</v>
      </c>
      <c r="G28" s="13">
        <f t="shared" si="8"/>
        <v>0.03</v>
      </c>
      <c r="H28" s="14">
        <f t="shared" si="2"/>
        <v>9.5</v>
      </c>
      <c r="I28" s="9">
        <f t="shared" si="9"/>
        <v>849.26315789473688</v>
      </c>
      <c r="J28" s="4" t="s">
        <v>20</v>
      </c>
      <c r="K28" s="14">
        <f t="shared" si="4"/>
        <v>1.5</v>
      </c>
      <c r="L28" s="14">
        <f t="shared" si="10"/>
        <v>11</v>
      </c>
      <c r="M28" s="14"/>
      <c r="N28" s="14">
        <f t="shared" si="11"/>
        <v>11</v>
      </c>
      <c r="O28" s="15">
        <f t="shared" si="7"/>
        <v>3.0977189524077728E-2</v>
      </c>
    </row>
    <row r="29" spans="1:21" x14ac:dyDescent="0.2">
      <c r="A29" s="8" t="s">
        <v>36</v>
      </c>
      <c r="B29" s="9">
        <v>9167</v>
      </c>
      <c r="C29" s="10">
        <v>962</v>
      </c>
      <c r="D29" s="11">
        <f t="shared" si="0"/>
        <v>3.1580329590965794E-2</v>
      </c>
      <c r="E29" s="4"/>
      <c r="F29" s="12">
        <v>3.1580329590965794E-2</v>
      </c>
      <c r="G29" s="13">
        <f t="shared" si="8"/>
        <v>3.2000000000000001E-2</v>
      </c>
      <c r="H29" s="14">
        <f t="shared" si="2"/>
        <v>10.1</v>
      </c>
      <c r="I29" s="9">
        <f t="shared" si="9"/>
        <v>907.62376237623766</v>
      </c>
      <c r="J29" s="4" t="s">
        <v>14</v>
      </c>
      <c r="K29" s="14">
        <f t="shared" si="4"/>
        <v>1</v>
      </c>
      <c r="L29" s="14">
        <f t="shared" si="10"/>
        <v>11.1</v>
      </c>
      <c r="M29" s="14"/>
      <c r="N29" s="14">
        <f t="shared" si="11"/>
        <v>11.1</v>
      </c>
      <c r="O29" s="15">
        <f t="shared" si="7"/>
        <v>3.1258800337932977E-2</v>
      </c>
    </row>
    <row r="30" spans="1:21" ht="15" x14ac:dyDescent="0.25">
      <c r="A30" s="17" t="s">
        <v>40</v>
      </c>
      <c r="B30" s="18">
        <f>SUM(B2:B29)</f>
        <v>301951</v>
      </c>
      <c r="C30" s="19">
        <f>SUM(C2:C29)</f>
        <v>30462</v>
      </c>
      <c r="D30" s="20">
        <f>SUM(D2:D29)</f>
        <v>1</v>
      </c>
      <c r="E30" s="4"/>
      <c r="F30" s="4"/>
      <c r="G30" s="4"/>
      <c r="H30" s="21">
        <f>SUM(H2:H29)</f>
        <v>315.60000000000002</v>
      </c>
      <c r="I30" s="4"/>
      <c r="J30" s="4"/>
      <c r="K30" s="22">
        <f>SUM(K2:K29)</f>
        <v>39.5</v>
      </c>
      <c r="L30" s="22">
        <f>SUM(L2:L29)</f>
        <v>355.09999999999997</v>
      </c>
      <c r="M30" s="22">
        <f>SUM(M2:M29)</f>
        <v>3.1</v>
      </c>
      <c r="N30" s="22">
        <f>SUM(N2:N29)</f>
        <v>358.2</v>
      </c>
      <c r="O30" s="15">
        <f t="shared" ref="O30" si="32">L30/$L$30</f>
        <v>1</v>
      </c>
    </row>
    <row r="31" spans="1:2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23"/>
      <c r="L31" s="4"/>
      <c r="M31" s="4"/>
      <c r="N31" s="4"/>
      <c r="O31" s="4"/>
    </row>
    <row r="32" spans="1:2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">
      <c r="A33" s="24" t="s">
        <v>41</v>
      </c>
      <c r="B33" s="9">
        <f>MIN(B2:B29)</f>
        <v>3662</v>
      </c>
      <c r="C33" s="4"/>
      <c r="D33" s="4"/>
      <c r="E33" s="4"/>
      <c r="F33" s="4"/>
      <c r="G33" s="24" t="s">
        <v>41</v>
      </c>
      <c r="H33" s="4">
        <f>MIN(H2:H29)</f>
        <v>5</v>
      </c>
      <c r="I33" s="4"/>
      <c r="J33" s="4"/>
      <c r="K33" s="4"/>
      <c r="L33" s="4"/>
      <c r="M33" s="4"/>
      <c r="N33" s="4"/>
      <c r="O33" s="4"/>
    </row>
    <row r="34" spans="1:15" x14ac:dyDescent="0.2">
      <c r="A34" s="24" t="s">
        <v>42</v>
      </c>
      <c r="B34" s="9">
        <f>MAX(B2:B29)</f>
        <v>16037</v>
      </c>
      <c r="C34" s="4"/>
      <c r="D34" s="4"/>
      <c r="E34" s="4"/>
      <c r="F34" s="4"/>
      <c r="G34" s="24" t="s">
        <v>42</v>
      </c>
      <c r="H34" s="4">
        <f>MAX(H2:H29)</f>
        <v>17</v>
      </c>
      <c r="I34" s="4"/>
      <c r="J34" s="4"/>
      <c r="K34" s="4"/>
      <c r="L34" s="4"/>
      <c r="M34" s="4"/>
      <c r="N34" s="4"/>
      <c r="O34" s="4"/>
    </row>
    <row r="35" spans="1:15" x14ac:dyDescent="0.2">
      <c r="A35" s="24" t="s">
        <v>43</v>
      </c>
      <c r="B35" s="9">
        <f>AVERAGE(B2:B29)</f>
        <v>10783.964285714286</v>
      </c>
      <c r="C35" s="4"/>
      <c r="D35" s="4"/>
      <c r="E35" s="4"/>
      <c r="F35" s="4"/>
      <c r="G35" s="24" t="s">
        <v>43</v>
      </c>
      <c r="H35" s="25">
        <f>AVERAGE(H2:H29)</f>
        <v>11.271428571428572</v>
      </c>
      <c r="I35" s="4"/>
      <c r="J35" s="4"/>
      <c r="K35" s="4"/>
      <c r="L35" s="4"/>
      <c r="M35" s="4"/>
      <c r="N35" s="4"/>
      <c r="O35" s="4"/>
    </row>
    <row r="36" spans="1:15" ht="15.75" thickBot="1" x14ac:dyDescent="0.3">
      <c r="A36" s="4"/>
      <c r="B36" s="4"/>
      <c r="C36" s="4"/>
      <c r="D36" s="4"/>
      <c r="E36" s="4"/>
      <c r="F36" s="4"/>
      <c r="G36" s="4"/>
      <c r="H36" s="4"/>
      <c r="I36" s="4"/>
      <c r="J36" s="26" t="s">
        <v>44</v>
      </c>
      <c r="K36" s="26"/>
      <c r="L36" s="4"/>
      <c r="M36" s="4"/>
      <c r="N36" s="4"/>
      <c r="O36" s="4"/>
    </row>
    <row r="37" spans="1:15" x14ac:dyDescent="0.2">
      <c r="A37" s="4"/>
      <c r="B37" s="4"/>
      <c r="C37" s="4"/>
      <c r="D37" s="4"/>
      <c r="E37" s="4"/>
      <c r="F37" s="4"/>
      <c r="G37" s="4"/>
      <c r="H37" s="4"/>
      <c r="I37" s="27"/>
      <c r="J37" s="28" t="s">
        <v>10</v>
      </c>
      <c r="K37" s="29">
        <v>0.5</v>
      </c>
      <c r="L37" s="30" t="s">
        <v>59</v>
      </c>
      <c r="M37" s="30"/>
      <c r="N37" s="30"/>
      <c r="O37" s="4"/>
    </row>
    <row r="38" spans="1:15" x14ac:dyDescent="0.2">
      <c r="A38" s="4"/>
      <c r="B38" s="4"/>
      <c r="C38" s="4"/>
      <c r="D38" s="4"/>
      <c r="E38" s="4"/>
      <c r="F38" s="4"/>
      <c r="G38" s="4"/>
      <c r="H38" s="4"/>
      <c r="I38" s="27"/>
      <c r="J38" s="31" t="s">
        <v>14</v>
      </c>
      <c r="K38" s="32">
        <v>1</v>
      </c>
      <c r="L38" s="30" t="s">
        <v>58</v>
      </c>
      <c r="M38" s="30"/>
      <c r="N38" s="30"/>
      <c r="O38" s="4"/>
    </row>
    <row r="39" spans="1:15" x14ac:dyDescent="0.2">
      <c r="A39" s="4"/>
      <c r="B39" s="4"/>
      <c r="C39" s="4"/>
      <c r="D39" s="14"/>
      <c r="E39" s="33" t="s">
        <v>45</v>
      </c>
      <c r="F39" s="34">
        <f>1-F40</f>
        <v>0.88</v>
      </c>
      <c r="G39" s="22">
        <f>ROUND(358*0.88,0)</f>
        <v>315</v>
      </c>
      <c r="H39" s="4"/>
      <c r="I39" s="27"/>
      <c r="J39" s="31" t="s">
        <v>20</v>
      </c>
      <c r="K39" s="32">
        <v>1.5</v>
      </c>
      <c r="L39" s="30" t="s">
        <v>57</v>
      </c>
      <c r="M39" s="30"/>
      <c r="N39" s="30"/>
      <c r="O39" s="4"/>
    </row>
    <row r="40" spans="1:15" x14ac:dyDescent="0.2">
      <c r="A40" s="4"/>
      <c r="B40" s="4"/>
      <c r="C40" s="4"/>
      <c r="D40" s="14"/>
      <c r="E40" s="33" t="s">
        <v>46</v>
      </c>
      <c r="F40" s="34">
        <f>C49</f>
        <v>0.12000000000000001</v>
      </c>
      <c r="G40" s="22">
        <f>(ROUND(358*0.12,0))</f>
        <v>43</v>
      </c>
      <c r="H40" s="4"/>
      <c r="I40" s="27"/>
      <c r="J40" s="31" t="s">
        <v>12</v>
      </c>
      <c r="K40" s="32">
        <v>2</v>
      </c>
      <c r="L40" s="30" t="s">
        <v>56</v>
      </c>
      <c r="M40" s="30"/>
      <c r="N40" s="30"/>
      <c r="O40" s="4"/>
    </row>
    <row r="41" spans="1:15" ht="15.75" thickBot="1" x14ac:dyDescent="0.3">
      <c r="A41" s="4"/>
      <c r="B41" s="4"/>
      <c r="C41" s="4"/>
      <c r="D41" s="4"/>
      <c r="E41" s="4"/>
      <c r="F41" s="17" t="s">
        <v>47</v>
      </c>
      <c r="G41" s="21">
        <f>SUM(G39:G40)</f>
        <v>358</v>
      </c>
      <c r="I41" s="27"/>
      <c r="J41" s="35" t="s">
        <v>17</v>
      </c>
      <c r="K41" s="36">
        <v>3</v>
      </c>
      <c r="L41" s="30" t="s">
        <v>55</v>
      </c>
      <c r="M41" s="30"/>
      <c r="N41" s="30"/>
      <c r="O41" s="4"/>
    </row>
    <row r="42" spans="1:15" ht="15" x14ac:dyDescent="0.25">
      <c r="B42" s="37" t="s">
        <v>48</v>
      </c>
      <c r="C42" s="37"/>
    </row>
    <row r="43" spans="1:15" x14ac:dyDescent="0.2">
      <c r="B43" s="38" t="s">
        <v>49</v>
      </c>
      <c r="C43" s="9">
        <v>300</v>
      </c>
      <c r="D43" t="s">
        <v>41</v>
      </c>
    </row>
    <row r="44" spans="1:15" x14ac:dyDescent="0.2">
      <c r="B44" s="38" t="s">
        <v>50</v>
      </c>
      <c r="C44" s="9">
        <v>1000</v>
      </c>
      <c r="D44" t="s">
        <v>41</v>
      </c>
    </row>
    <row r="45" spans="1:15" ht="15" x14ac:dyDescent="0.25">
      <c r="B45" s="37" t="s">
        <v>51</v>
      </c>
      <c r="C45" s="18">
        <f>SUM(C43:C44)</f>
        <v>1300</v>
      </c>
      <c r="D45" t="s">
        <v>41</v>
      </c>
    </row>
    <row r="46" spans="1:15" x14ac:dyDescent="0.2">
      <c r="B46" s="38" t="s">
        <v>52</v>
      </c>
      <c r="C46" s="40">
        <f>ROUNDUP(C43/C45,2)</f>
        <v>0.24000000000000002</v>
      </c>
      <c r="K46" s="39"/>
    </row>
    <row r="48" spans="1:15" x14ac:dyDescent="0.2">
      <c r="B48" s="38" t="s">
        <v>53</v>
      </c>
      <c r="C48" s="40">
        <f>5/10</f>
        <v>0.5</v>
      </c>
    </row>
    <row r="49" spans="2:8" x14ac:dyDescent="0.2">
      <c r="B49" s="38" t="s">
        <v>54</v>
      </c>
      <c r="C49" s="41">
        <f>C46*C48</f>
        <v>0.12000000000000001</v>
      </c>
    </row>
    <row r="53" spans="2:8" x14ac:dyDescent="0.2">
      <c r="H53" s="40"/>
    </row>
  </sheetData>
  <pageMargins left="0.25" right="0.25" top="0.75" bottom="0.75" header="0.3" footer="0.3"/>
  <pageSetup paperSize="8" scale="8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28 Regionen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Tschuertz Marcel</dc:creator>
  <cp:lastModifiedBy>Sziderics Wolfgang</cp:lastModifiedBy>
  <cp:lastPrinted>2024-11-05T14:49:20Z</cp:lastPrinted>
  <dcterms:created xsi:type="dcterms:W3CDTF">2024-11-05T14:46:28Z</dcterms:created>
  <dcterms:modified xsi:type="dcterms:W3CDTF">2024-12-19T06:25:53Z</dcterms:modified>
</cp:coreProperties>
</file>